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09"/>
  <workbookPr/>
  <mc:AlternateContent xmlns:mc="http://schemas.openxmlformats.org/markup-compatibility/2006">
    <mc:Choice Requires="x15">
      <x15ac:absPath xmlns:x15ac="http://schemas.microsoft.com/office/spreadsheetml/2010/11/ac" url="Z:\DCO\LICITACIONES\6. PROCESOS AÑO 2024\2. ELABORACIÓN DE PROPUESTAS\1. RUTA N MEDELLIN\6. PUNTUABLES\"/>
    </mc:Choice>
  </mc:AlternateContent>
  <xr:revisionPtr revIDLastSave="0" documentId="13_ncr:1_{14E41E99-BFA3-47EA-A2C4-A4B2723F1286}" xr6:coauthVersionLast="47" xr6:coauthVersionMax="47" xr10:uidLastSave="{00000000-0000-0000-0000-000000000000}"/>
  <bookViews>
    <workbookView xWindow="20370" yWindow="-120" windowWidth="24240" windowHeight="13140" firstSheet="1" activeTab="1" xr2:uid="{44D529A4-CA37-4AB5-BAF4-4D496A3FB038}"/>
  </bookViews>
  <sheets>
    <sheet name="GR 3" sheetId="1" state="hidden" r:id="rId1"/>
    <sheet name="GRUPO 3" sheetId="2" r:id="rId2"/>
  </sheets>
  <definedNames>
    <definedName name="_xlnm.Print_Area" localSheetId="1">'GRUPO 3'!$A$1:$L$17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4" i="2" l="1"/>
  <c r="R14" i="2"/>
  <c r="R6" i="2"/>
  <c r="S6" i="2"/>
  <c r="T6" i="2"/>
  <c r="U6" i="2"/>
  <c r="V6" i="2"/>
  <c r="R7" i="2"/>
  <c r="S7" i="2"/>
  <c r="T7" i="2"/>
  <c r="U7" i="2"/>
  <c r="V7" i="2"/>
  <c r="R8" i="2"/>
  <c r="S8" i="2"/>
  <c r="T8" i="2"/>
  <c r="U8" i="2"/>
  <c r="V8" i="2"/>
  <c r="R9" i="2"/>
  <c r="S9" i="2"/>
  <c r="T9" i="2"/>
  <c r="U9" i="2"/>
  <c r="V9" i="2"/>
  <c r="R10" i="2"/>
  <c r="S10" i="2"/>
  <c r="T10" i="2"/>
  <c r="U10" i="2"/>
  <c r="V10" i="2"/>
  <c r="R11" i="2"/>
  <c r="S11" i="2"/>
  <c r="T11" i="2"/>
  <c r="U11" i="2"/>
  <c r="V11" i="2"/>
  <c r="R12" i="2"/>
  <c r="S12" i="2"/>
  <c r="T12" i="2"/>
  <c r="U12" i="2"/>
  <c r="V12" i="2"/>
  <c r="R13" i="2"/>
  <c r="S13" i="2"/>
  <c r="T13" i="2"/>
  <c r="U13" i="2"/>
  <c r="V13" i="2"/>
  <c r="S5" i="2"/>
  <c r="T5" i="2"/>
  <c r="U5" i="2"/>
  <c r="V5" i="2"/>
  <c r="R5" i="2"/>
  <c r="G6" i="2"/>
  <c r="G7" i="2"/>
  <c r="G8" i="2"/>
  <c r="G9" i="2"/>
  <c r="G10" i="2"/>
  <c r="G11" i="2"/>
  <c r="G12" i="2"/>
  <c r="G13" i="2"/>
  <c r="G5" i="2"/>
  <c r="F6" i="2"/>
  <c r="F7" i="2"/>
  <c r="F8" i="2"/>
  <c r="F9" i="2"/>
  <c r="F10" i="2"/>
  <c r="F11" i="2"/>
  <c r="F12" i="2"/>
  <c r="F13" i="2"/>
  <c r="F5" i="2"/>
  <c r="D6" i="2"/>
  <c r="D7" i="2"/>
  <c r="D8" i="2"/>
  <c r="D9" i="2"/>
  <c r="E9" i="2" s="1"/>
  <c r="D10" i="2"/>
  <c r="D11" i="2"/>
  <c r="D12" i="2"/>
  <c r="D13" i="2"/>
  <c r="E13" i="2" s="1"/>
  <c r="D5" i="2"/>
  <c r="E5" i="2" s="1"/>
  <c r="Q6" i="2"/>
  <c r="Q7" i="2"/>
  <c r="Q8" i="2"/>
  <c r="Q9" i="2"/>
  <c r="Q10" i="2"/>
  <c r="Q11" i="2"/>
  <c r="Q12" i="2"/>
  <c r="Q13" i="2"/>
  <c r="Q5" i="2"/>
  <c r="P6" i="2"/>
  <c r="P7" i="2"/>
  <c r="P8" i="2"/>
  <c r="P9" i="2"/>
  <c r="P10" i="2"/>
  <c r="P11" i="2"/>
  <c r="P12" i="2"/>
  <c r="P13" i="2"/>
  <c r="P5" i="2"/>
  <c r="O6" i="2"/>
  <c r="O7" i="2"/>
  <c r="O8" i="2"/>
  <c r="O9" i="2"/>
  <c r="O10" i="2"/>
  <c r="O11" i="2"/>
  <c r="O12" i="2"/>
  <c r="O13" i="2"/>
  <c r="O5" i="2"/>
  <c r="N6" i="2"/>
  <c r="N7" i="2"/>
  <c r="N8" i="2"/>
  <c r="N9" i="2"/>
  <c r="N10" i="2"/>
  <c r="N11" i="2"/>
  <c r="N12" i="2"/>
  <c r="N13" i="2"/>
  <c r="N5" i="2"/>
  <c r="M6" i="2"/>
  <c r="M7" i="2"/>
  <c r="M8" i="2"/>
  <c r="M9" i="2"/>
  <c r="M10" i="2"/>
  <c r="M11" i="2"/>
  <c r="M12" i="2"/>
  <c r="M13" i="2"/>
  <c r="M5" i="2"/>
  <c r="L14" i="2"/>
  <c r="K14" i="2"/>
  <c r="E12" i="2"/>
  <c r="E11" i="2"/>
  <c r="E10" i="2"/>
  <c r="E8" i="2"/>
  <c r="E7" i="2"/>
  <c r="E6" i="2"/>
  <c r="D9" i="1"/>
  <c r="E9" i="1" s="1"/>
  <c r="F9" i="1" s="1"/>
  <c r="G9" i="1" s="1"/>
  <c r="L14" i="1"/>
  <c r="K14" i="1"/>
  <c r="D13" i="1"/>
  <c r="E13" i="1" s="1"/>
  <c r="F13" i="1" s="1"/>
  <c r="G13" i="1" s="1"/>
  <c r="D12" i="1"/>
  <c r="E12" i="1" s="1"/>
  <c r="F12" i="1" s="1"/>
  <c r="G12" i="1" s="1"/>
  <c r="D11" i="1"/>
  <c r="E11" i="1" s="1"/>
  <c r="F11" i="1" s="1"/>
  <c r="G11" i="1" s="1"/>
  <c r="D10" i="1"/>
  <c r="E10" i="1" s="1"/>
  <c r="F10" i="1" s="1"/>
  <c r="G10" i="1" s="1"/>
  <c r="D8" i="1"/>
  <c r="E8" i="1" s="1"/>
  <c r="F8" i="1" s="1"/>
  <c r="G8" i="1" s="1"/>
  <c r="D7" i="1"/>
  <c r="E7" i="1" s="1"/>
  <c r="F7" i="1" s="1"/>
  <c r="G7" i="1" s="1"/>
  <c r="D6" i="1"/>
  <c r="E6" i="1" s="1"/>
  <c r="F6" i="1" s="1"/>
  <c r="G6" i="1" s="1"/>
  <c r="E5" i="1"/>
  <c r="F5" i="1" s="1"/>
  <c r="G14" i="2" l="1"/>
  <c r="F14" i="2"/>
  <c r="F14" i="1"/>
  <c r="G5" i="1"/>
  <c r="G14" i="1" s="1"/>
</calcChain>
</file>

<file path=xl/sharedStrings.xml><?xml version="1.0" encoding="utf-8"?>
<sst xmlns="http://schemas.openxmlformats.org/spreadsheetml/2006/main" count="62" uniqueCount="27">
  <si>
    <t>ANEXO 11 – PROPUESTA ECONÓMICA GRUPO 3</t>
  </si>
  <si>
    <t xml:space="preserve">
BOGOTÁ D.C 12 DE DICIEMBRE DE 2024
Señores 
CORPORACIÓN RUTA N MEDELLÍN
Proceso de Contratación [CP-003-2024] 
Respetados Señores:
El suscrito FABIO MANUEL ORTIZ CORREDOR, identificado con documento de Identidad N° 80,064,309, expedido en BOGOTÁ; domiciliado en la ciudad de BOGOTÁ, en representación de la empresa UNION TEMPORAL CYBER-DCO con NIT XXX de acuerdo con los Términos de Referencia de [CP-003-2024], me permito presentar la oferta económica así:</t>
  </si>
  <si>
    <t>Cantidad</t>
  </si>
  <si>
    <t>Detalle</t>
  </si>
  <si>
    <t>Valor unitario mensual antes de IVA</t>
  </si>
  <si>
    <t>IVA</t>
  </si>
  <si>
    <t>Valor unitario mensual IVA incluido</t>
  </si>
  <si>
    <t>Valor total mensual IVA incluido</t>
  </si>
  <si>
    <t>Valor total 24 meses IVA incluido</t>
  </si>
  <si>
    <t>Valor unitario TECHO mensual antes de IVA</t>
  </si>
  <si>
    <t>TECHO IVA</t>
  </si>
  <si>
    <t>Valor unitario TECHO mensual IVA incluido</t>
  </si>
  <si>
    <t>Valor total TECHO mensual IVA incluido</t>
  </si>
  <si>
    <t>Valor TECHO 24 meses IVA incluido</t>
  </si>
  <si>
    <t>CPU de 32 nucleos 128 Gb de RAM, disco duros almacenamiento raid 5+0 para 4 TB de espacio disponible, en SSD o SSD</t>
  </si>
  <si>
    <t>CPU de 16 nucleos 128 Gb de RAM, disco duros almacenamiento raid 5+0 para 4 TB de espacio disponible en SSD o SAS</t>
  </si>
  <si>
    <t>NAS de Rack de 8 discos de 2 Tb para un arreglo 6 para utilización de 12 Tb</t>
  </si>
  <si>
    <t xml:space="preserve">Licencias de sistema operativo Base Bare-Metal </t>
  </si>
  <si>
    <t>Licencias de software de backups para servidores virtualizados</t>
  </si>
  <si>
    <t>Licencias de Windows Server Data Center v2022</t>
  </si>
  <si>
    <t>Licencias de Windows Server 2019</t>
  </si>
  <si>
    <t>Licencias CAL (Client Access Licence)</t>
  </si>
  <si>
    <t>Licencia de RDP (Remote Desktop Protocol)</t>
  </si>
  <si>
    <t>Totales</t>
  </si>
  <si>
    <t>Total TECHO</t>
  </si>
  <si>
    <t xml:space="preserve">*No exceder el valor del presupuesto oficial
Así mismo, manifiesto que acepto que estarán a mi cargo todos los impuestos, tasas y contribuciones establecidos por las diferentes autoridades nacionales, departamentales o municipales y dentro de estos mismos niveles territoriales, los impuestos, tasas y contribuciones establecidos por las diferentes autoridades, así como los gastos administrativos y pagos a terceros.
Atentamente,
_______________________________
FABIO MANUEL ORTIZ CORREDOR
C.C 80,064,309 de Bogotá
Representante Legal
UNION TEMPORAL CYBER-DCO
Serán de exclusiva responsabilidad del proponente los errores u omisiones en que incurra al indicar el valor de su propuesta, debiendo asumir los mayores costos y/o pérdidas que se deriven de dichos errores u omisiones, sin que por esta razón haya lugar a alegar ruptura del equilibrio contractual. </t>
  </si>
  <si>
    <r>
      <t xml:space="preserve">
BOGOTÁ D.C 12 DE DICIEMBRE DE 2024
Señores 
CORPORACIÓN RUTA N MEDELLÍN
Proceso de Contratación [</t>
    </r>
    <r>
      <rPr>
        <b/>
        <sz val="11"/>
        <color theme="1"/>
        <rFont val="Aptos Narrow"/>
        <scheme val="minor"/>
      </rPr>
      <t>CP-003-2024- ADQUISICIÓN Y ARRENDAMIENTO DE EQUIPOS DE CÓMPUTO Y SUS ACCESORIOS PARA LAS 
DIFERENTES DEPENDENCIAS, Y ARRENDAMIENTO DE EQUIPOS NECESARIOS PARA LA 
INFRAESTRUCTURA TECNOLÓGICA DE LA CORPORACIÓN RUTA N MEDELLÍN</t>
    </r>
    <r>
      <rPr>
        <sz val="11"/>
        <color theme="1"/>
        <rFont val="Aptos Narrow"/>
        <family val="2"/>
        <scheme val="minor"/>
      </rPr>
      <t xml:space="preserve">] 
Respetados Señores:
El suscrito </t>
    </r>
    <r>
      <rPr>
        <b/>
        <sz val="11"/>
        <color theme="1"/>
        <rFont val="Aptos Narrow"/>
        <scheme val="minor"/>
      </rPr>
      <t>FABIO MANUEL ORTIZ CORREDOR</t>
    </r>
    <r>
      <rPr>
        <sz val="11"/>
        <color theme="1"/>
        <rFont val="Aptos Narrow"/>
        <family val="2"/>
        <scheme val="minor"/>
      </rPr>
      <t xml:space="preserve">, identificado con documento de Identidad N° 80,064,309, expedido en BOGOTÁ; domiciliado en la ciudad de BOGOTÁ, en representación de la empresa </t>
    </r>
    <r>
      <rPr>
        <b/>
        <sz val="11"/>
        <color theme="1"/>
        <rFont val="Aptos Narrow"/>
        <scheme val="minor"/>
      </rPr>
      <t>UNION TEMPORAL CYBER-DCO</t>
    </r>
    <r>
      <rPr>
        <sz val="11"/>
        <color theme="1"/>
        <rFont val="Aptos Narrow"/>
        <family val="2"/>
        <scheme val="minor"/>
      </rPr>
      <t xml:space="preserve"> con NIT XXX de acuerdo con los Términos de Referencia de [</t>
    </r>
    <r>
      <rPr>
        <b/>
        <sz val="11"/>
        <color theme="1"/>
        <rFont val="Aptos Narrow"/>
        <scheme val="minor"/>
      </rPr>
      <t>CP-003-2024</t>
    </r>
    <r>
      <rPr>
        <sz val="11"/>
        <color theme="1"/>
        <rFont val="Aptos Narrow"/>
        <family val="2"/>
        <scheme val="minor"/>
      </rPr>
      <t>], me permito presentar la oferta económica así: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</si>
</sst>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&quot;$&quot;\ * #,##0.0_-;\-&quot;$&quot;\ * #,##0.0_-;_-&quot;$&quot;\ 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FFFF"/>
      <name val="Aptos Narrow"/>
      <family val="2"/>
    </font>
    <font>
      <b/>
      <sz val="11"/>
      <color theme="1"/>
      <name val="Aptos Narrow"/>
      <scheme val="minor"/>
    </font>
    <font>
      <b/>
      <sz val="11"/>
      <name val="Aptos Narrow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486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165" fontId="0" fillId="0" borderId="5" xfId="1" applyNumberFormat="1" applyFont="1" applyBorder="1" applyAlignment="1" applyProtection="1">
      <alignment vertical="center"/>
      <protection locked="0"/>
    </xf>
    <xf numFmtId="165" fontId="0" fillId="0" borderId="6" xfId="1" applyNumberFormat="1" applyFont="1" applyBorder="1" applyAlignment="1" applyProtection="1">
      <alignment vertical="center"/>
      <protection locked="0"/>
    </xf>
    <xf numFmtId="166" fontId="0" fillId="0" borderId="4" xfId="1" applyNumberFormat="1" applyFont="1" applyBorder="1" applyAlignment="1" applyProtection="1">
      <alignment vertical="center"/>
    </xf>
    <xf numFmtId="166" fontId="0" fillId="0" borderId="5" xfId="1" applyNumberFormat="1" applyFont="1" applyBorder="1" applyAlignment="1" applyProtection="1">
      <alignment vertical="center"/>
    </xf>
    <xf numFmtId="165" fontId="0" fillId="0" borderId="6" xfId="1" applyNumberFormat="1" applyFont="1" applyBorder="1" applyAlignment="1" applyProtection="1">
      <alignment vertical="center"/>
    </xf>
    <xf numFmtId="165" fontId="0" fillId="0" borderId="8" xfId="1" applyNumberFormat="1" applyFont="1" applyBorder="1" applyAlignment="1" applyProtection="1">
      <alignment vertical="center"/>
      <protection locked="0"/>
    </xf>
    <xf numFmtId="165" fontId="0" fillId="0" borderId="9" xfId="1" applyNumberFormat="1" applyFont="1" applyBorder="1" applyAlignment="1" applyProtection="1">
      <alignment vertical="center"/>
      <protection locked="0"/>
    </xf>
    <xf numFmtId="166" fontId="0" fillId="0" borderId="7" xfId="1" applyNumberFormat="1" applyFont="1" applyBorder="1" applyAlignment="1" applyProtection="1">
      <alignment vertical="center"/>
    </xf>
    <xf numFmtId="166" fontId="0" fillId="0" borderId="8" xfId="1" applyNumberFormat="1" applyFont="1" applyBorder="1" applyAlignment="1" applyProtection="1">
      <alignment vertical="center"/>
    </xf>
    <xf numFmtId="165" fontId="0" fillId="0" borderId="9" xfId="1" applyNumberFormat="1" applyFont="1" applyBorder="1" applyAlignment="1" applyProtection="1">
      <alignment vertical="center"/>
    </xf>
    <xf numFmtId="165" fontId="2" fillId="0" borderId="11" xfId="0" applyNumberFormat="1" applyFont="1" applyBorder="1" applyProtection="1">
      <protection locked="0"/>
    </xf>
    <xf numFmtId="165" fontId="2" fillId="0" borderId="12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2" fillId="0" borderId="11" xfId="0" applyNumberFormat="1" applyFont="1" applyBorder="1"/>
    <xf numFmtId="165" fontId="2" fillId="0" borderId="12" xfId="0" applyNumberFormat="1" applyFont="1" applyBorder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0" fillId="0" borderId="17" xfId="1" applyNumberFormat="1" applyFont="1" applyBorder="1" applyAlignment="1" applyProtection="1">
      <alignment vertical="center"/>
    </xf>
    <xf numFmtId="165" fontId="0" fillId="0" borderId="18" xfId="1" applyNumberFormat="1" applyFont="1" applyBorder="1" applyAlignment="1" applyProtection="1">
      <alignment vertical="center"/>
    </xf>
    <xf numFmtId="164" fontId="0" fillId="0" borderId="5" xfId="1" applyFont="1" applyBorder="1" applyAlignment="1" applyProtection="1">
      <alignment vertical="center"/>
      <protection locked="0"/>
    </xf>
    <xf numFmtId="0" fontId="3" fillId="2" borderId="19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5" fontId="0" fillId="0" borderId="4" xfId="1" applyNumberFormat="1" applyFont="1" applyBorder="1" applyAlignment="1" applyProtection="1">
      <alignment vertical="center"/>
      <protection locked="0"/>
    </xf>
    <xf numFmtId="165" fontId="0" fillId="0" borderId="20" xfId="1" applyNumberFormat="1" applyFont="1" applyBorder="1" applyAlignment="1" applyProtection="1">
      <alignment vertical="center"/>
      <protection locked="0"/>
    </xf>
    <xf numFmtId="165" fontId="0" fillId="0" borderId="21" xfId="1" applyNumberFormat="1" applyFont="1" applyBorder="1" applyAlignment="1" applyProtection="1">
      <alignment vertical="center"/>
      <protection locked="0"/>
    </xf>
    <xf numFmtId="165" fontId="0" fillId="0" borderId="22" xfId="1" applyNumberFormat="1" applyFont="1" applyBorder="1" applyAlignment="1" applyProtection="1">
      <alignment vertical="center"/>
      <protection locked="0"/>
    </xf>
    <xf numFmtId="165" fontId="6" fillId="3" borderId="11" xfId="0" applyNumberFormat="1" applyFont="1" applyFill="1" applyBorder="1" applyProtection="1">
      <protection locked="0"/>
    </xf>
    <xf numFmtId="165" fontId="6" fillId="3" borderId="12" xfId="0" applyNumberFormat="1" applyFont="1" applyFill="1" applyBorder="1" applyProtection="1">
      <protection locked="0"/>
    </xf>
    <xf numFmtId="10" fontId="0" fillId="0" borderId="0" xfId="2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65" fontId="2" fillId="0" borderId="13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0" fillId="0" borderId="15" xfId="0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9" fontId="0" fillId="0" borderId="15" xfId="2" applyFont="1" applyBorder="1" applyAlignment="1" applyProtection="1">
      <alignment horizontal="center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825501</xdr:colOff>
      <xdr:row>15</xdr:row>
      <xdr:rowOff>862287</xdr:rowOff>
    </xdr:from>
    <xdr:to>
      <xdr:col>1</xdr:col>
      <xdr:colOff>1322916</xdr:colOff>
      <xdr:row>15</xdr:row>
      <xdr:rowOff>1328294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BAC261-8273-41AD-9875-216320827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1" y="9000870"/>
          <a:ext cx="1333498" cy="4660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B5AA2-FE3B-47F7-9327-91C0049A0952}">
  <dimension ref="A2:L16"/>
  <sheetViews>
    <sheetView view="pageBreakPreview" zoomScale="90" zoomScaleNormal="80" zoomScaleSheetLayoutView="90" workbookViewId="0">
      <selection activeCell="B7" sqref="B7"/>
    </sheetView>
  </sheetViews>
  <sheetFormatPr defaultColWidth="10.85546875" defaultRowHeight="14.25"/>
  <cols>
    <col min="1" max="1" width="11" style="15" bestFit="1" customWidth="1"/>
    <col min="2" max="2" width="34.42578125" style="15" customWidth="1"/>
    <col min="3" max="3" width="14.85546875" style="15" customWidth="1"/>
    <col min="4" max="4" width="14.140625" style="15" customWidth="1"/>
    <col min="5" max="5" width="16.42578125" style="15" customWidth="1"/>
    <col min="6" max="6" width="14.5703125" style="15" customWidth="1"/>
    <col min="7" max="7" width="17.42578125" style="15" customWidth="1"/>
    <col min="8" max="8" width="16.42578125" style="15" customWidth="1"/>
    <col min="9" max="9" width="12" style="15" bestFit="1" customWidth="1"/>
    <col min="10" max="10" width="16.5703125" style="15" customWidth="1"/>
    <col min="11" max="11" width="15.85546875" style="15" customWidth="1"/>
    <col min="12" max="12" width="17.7109375" style="15" customWidth="1"/>
    <col min="13" max="16384" width="10.85546875" style="15"/>
  </cols>
  <sheetData>
    <row r="2" spans="1:12" ht="1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69.5" customHeight="1" thickBot="1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45">
      <c r="A4" s="16" t="s">
        <v>2</v>
      </c>
      <c r="B4" s="17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2" t="s">
        <v>8</v>
      </c>
      <c r="H4" s="16" t="s">
        <v>9</v>
      </c>
      <c r="I4" s="17" t="s">
        <v>10</v>
      </c>
      <c r="J4" s="17" t="s">
        <v>11</v>
      </c>
      <c r="K4" s="17" t="s">
        <v>12</v>
      </c>
      <c r="L4" s="18" t="s">
        <v>13</v>
      </c>
    </row>
    <row r="5" spans="1:12" ht="57">
      <c r="A5" s="21">
        <v>1</v>
      </c>
      <c r="B5" s="22" t="s">
        <v>14</v>
      </c>
      <c r="C5" s="3">
        <v>0</v>
      </c>
      <c r="D5" s="3">
        <v>0</v>
      </c>
      <c r="E5" s="3">
        <f>+C5+D5</f>
        <v>0</v>
      </c>
      <c r="F5" s="3">
        <f>+E5*A5</f>
        <v>0</v>
      </c>
      <c r="G5" s="4">
        <f>+F5*24</f>
        <v>0</v>
      </c>
      <c r="H5" s="5">
        <v>2758258.4033613447</v>
      </c>
      <c r="I5" s="6">
        <v>524069.09663865552</v>
      </c>
      <c r="J5" s="6">
        <v>3282327.5</v>
      </c>
      <c r="K5" s="6">
        <v>3282327.5</v>
      </c>
      <c r="L5" s="7">
        <v>78775860</v>
      </c>
    </row>
    <row r="6" spans="1:12" ht="57">
      <c r="A6" s="21">
        <v>1</v>
      </c>
      <c r="B6" s="22" t="s">
        <v>15</v>
      </c>
      <c r="C6" s="3">
        <v>0</v>
      </c>
      <c r="D6" s="3">
        <f t="shared" ref="D6:D13" si="0">+C6*A6</f>
        <v>0</v>
      </c>
      <c r="E6" s="3">
        <f t="shared" ref="E6:E13" si="1">+C6+D6</f>
        <v>0</v>
      </c>
      <c r="F6" s="3">
        <f t="shared" ref="F6:F13" si="2">+E6*A6</f>
        <v>0</v>
      </c>
      <c r="G6" s="4">
        <f t="shared" ref="G6:G13" si="3">+F6*24</f>
        <v>0</v>
      </c>
      <c r="H6" s="5">
        <v>2467142.0868347338</v>
      </c>
      <c r="I6" s="6">
        <v>468756.99649859942</v>
      </c>
      <c r="J6" s="6">
        <v>2935899.083333333</v>
      </c>
      <c r="K6" s="6">
        <v>2935899.083333333</v>
      </c>
      <c r="L6" s="7">
        <v>70461578</v>
      </c>
    </row>
    <row r="7" spans="1:12" ht="28.5">
      <c r="A7" s="21">
        <v>1</v>
      </c>
      <c r="B7" s="22" t="s">
        <v>16</v>
      </c>
      <c r="C7" s="3">
        <v>0</v>
      </c>
      <c r="D7" s="3">
        <f t="shared" si="0"/>
        <v>0</v>
      </c>
      <c r="E7" s="3">
        <f t="shared" si="1"/>
        <v>0</v>
      </c>
      <c r="F7" s="3">
        <f t="shared" si="2"/>
        <v>0</v>
      </c>
      <c r="G7" s="4">
        <f t="shared" si="3"/>
        <v>0</v>
      </c>
      <c r="H7" s="5">
        <v>1350665.1610644257</v>
      </c>
      <c r="I7" s="6">
        <v>256626.38060224088</v>
      </c>
      <c r="J7" s="6">
        <v>1607291.5416666665</v>
      </c>
      <c r="K7" s="6">
        <v>1607291.5416666665</v>
      </c>
      <c r="L7" s="7">
        <v>38574997</v>
      </c>
    </row>
    <row r="8" spans="1:12" ht="28.5">
      <c r="A8" s="21">
        <v>2</v>
      </c>
      <c r="B8" s="22" t="s">
        <v>17</v>
      </c>
      <c r="C8" s="3">
        <v>0</v>
      </c>
      <c r="D8" s="3">
        <f t="shared" si="0"/>
        <v>0</v>
      </c>
      <c r="E8" s="3">
        <f t="shared" si="1"/>
        <v>0</v>
      </c>
      <c r="F8" s="3">
        <f t="shared" si="2"/>
        <v>0</v>
      </c>
      <c r="G8" s="4">
        <f t="shared" si="3"/>
        <v>0</v>
      </c>
      <c r="H8" s="5">
        <v>123046.8662464986</v>
      </c>
      <c r="I8" s="6">
        <v>23378.904586834735</v>
      </c>
      <c r="J8" s="6">
        <v>146425.77083333334</v>
      </c>
      <c r="K8" s="6">
        <v>292851.54166666669</v>
      </c>
      <c r="L8" s="7">
        <v>7028437</v>
      </c>
    </row>
    <row r="9" spans="1:12" ht="28.5">
      <c r="A9" s="21">
        <v>7</v>
      </c>
      <c r="B9" s="22" t="s">
        <v>18</v>
      </c>
      <c r="C9" s="3">
        <v>0</v>
      </c>
      <c r="D9" s="3">
        <f t="shared" si="0"/>
        <v>0</v>
      </c>
      <c r="E9" s="3">
        <f t="shared" si="1"/>
        <v>0</v>
      </c>
      <c r="F9" s="3">
        <f t="shared" si="2"/>
        <v>0</v>
      </c>
      <c r="G9" s="4">
        <f t="shared" si="3"/>
        <v>0</v>
      </c>
      <c r="H9" s="5">
        <v>117990.00100040017</v>
      </c>
      <c r="I9" s="6">
        <v>22418.100190076031</v>
      </c>
      <c r="J9" s="6">
        <v>140408.10119047621</v>
      </c>
      <c r="K9" s="6">
        <v>982856.70833333349</v>
      </c>
      <c r="L9" s="7">
        <v>23588561</v>
      </c>
    </row>
    <row r="10" spans="1:12" ht="28.5">
      <c r="A10" s="21">
        <v>2</v>
      </c>
      <c r="B10" s="22" t="s">
        <v>19</v>
      </c>
      <c r="C10" s="3">
        <v>0</v>
      </c>
      <c r="D10" s="3">
        <f t="shared" si="0"/>
        <v>0</v>
      </c>
      <c r="E10" s="3">
        <f t="shared" si="1"/>
        <v>0</v>
      </c>
      <c r="F10" s="3">
        <f t="shared" si="2"/>
        <v>0</v>
      </c>
      <c r="G10" s="4">
        <f t="shared" si="3"/>
        <v>0</v>
      </c>
      <c r="H10" s="5">
        <v>1846150.5777310925</v>
      </c>
      <c r="I10" s="6">
        <v>350768.6097689076</v>
      </c>
      <c r="J10" s="6">
        <v>2196919.1875</v>
      </c>
      <c r="K10" s="6">
        <v>4393838.375</v>
      </c>
      <c r="L10" s="7">
        <v>105452121</v>
      </c>
    </row>
    <row r="11" spans="1:12">
      <c r="A11" s="21">
        <v>2</v>
      </c>
      <c r="B11" s="22" t="s">
        <v>20</v>
      </c>
      <c r="C11" s="3">
        <v>0</v>
      </c>
      <c r="D11" s="3">
        <f t="shared" si="0"/>
        <v>0</v>
      </c>
      <c r="E11" s="3">
        <f t="shared" si="1"/>
        <v>0</v>
      </c>
      <c r="F11" s="3">
        <f t="shared" si="2"/>
        <v>0</v>
      </c>
      <c r="G11" s="4">
        <f t="shared" si="3"/>
        <v>0</v>
      </c>
      <c r="H11" s="5">
        <v>320810.15406162466</v>
      </c>
      <c r="I11" s="6">
        <v>60953.929271708686</v>
      </c>
      <c r="J11" s="6">
        <v>381764.08333333337</v>
      </c>
      <c r="K11" s="6">
        <v>763528.16666666674</v>
      </c>
      <c r="L11" s="7">
        <v>18324676</v>
      </c>
    </row>
    <row r="12" spans="1:12">
      <c r="A12" s="21">
        <v>120</v>
      </c>
      <c r="B12" s="22" t="s">
        <v>21</v>
      </c>
      <c r="C12" s="3">
        <v>0</v>
      </c>
      <c r="D12" s="3">
        <f t="shared" si="0"/>
        <v>0</v>
      </c>
      <c r="E12" s="3">
        <f t="shared" si="1"/>
        <v>0</v>
      </c>
      <c r="F12" s="3">
        <f t="shared" si="2"/>
        <v>0</v>
      </c>
      <c r="G12" s="4">
        <f t="shared" si="3"/>
        <v>0</v>
      </c>
      <c r="H12" s="5">
        <v>11300.426003734827</v>
      </c>
      <c r="I12" s="6">
        <v>2147.0809407096172</v>
      </c>
      <c r="J12" s="6">
        <v>13447.506944444443</v>
      </c>
      <c r="K12" s="6">
        <v>1613700.8333333333</v>
      </c>
      <c r="L12" s="7">
        <v>38728820</v>
      </c>
    </row>
    <row r="13" spans="1:12" ht="29.25" thickBot="1">
      <c r="A13" s="23">
        <v>5</v>
      </c>
      <c r="B13" s="24" t="s">
        <v>22</v>
      </c>
      <c r="C13" s="8">
        <v>0</v>
      </c>
      <c r="D13" s="8">
        <f t="shared" si="0"/>
        <v>0</v>
      </c>
      <c r="E13" s="8">
        <f t="shared" si="1"/>
        <v>0</v>
      </c>
      <c r="F13" s="8">
        <f t="shared" si="2"/>
        <v>0</v>
      </c>
      <c r="G13" s="9">
        <f t="shared" si="3"/>
        <v>0</v>
      </c>
      <c r="H13" s="10">
        <v>46383.872549019608</v>
      </c>
      <c r="I13" s="11">
        <v>8812.9357843137259</v>
      </c>
      <c r="J13" s="11">
        <v>55196.808333333334</v>
      </c>
      <c r="K13" s="11">
        <v>275984.04166666669</v>
      </c>
      <c r="L13" s="12">
        <v>6623617</v>
      </c>
    </row>
    <row r="14" spans="1:12" ht="15.75" thickBot="1">
      <c r="A14" s="44" t="s">
        <v>23</v>
      </c>
      <c r="B14" s="45"/>
      <c r="C14" s="45"/>
      <c r="D14" s="45"/>
      <c r="E14" s="45"/>
      <c r="F14" s="13">
        <f>SUM(F5:F13)</f>
        <v>0</v>
      </c>
      <c r="G14" s="14">
        <f>SUM(G5:G13)</f>
        <v>0</v>
      </c>
      <c r="H14" s="46" t="s">
        <v>24</v>
      </c>
      <c r="I14" s="47"/>
      <c r="J14" s="48"/>
      <c r="K14" s="19">
        <f t="shared" ref="K14:L14" si="4">SUM(K5:K13)</f>
        <v>16148277.791666666</v>
      </c>
      <c r="L14" s="20">
        <f t="shared" si="4"/>
        <v>387558667</v>
      </c>
    </row>
    <row r="16" spans="1:12" ht="207" customHeight="1">
      <c r="A16" s="42" t="s">
        <v>25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</row>
  </sheetData>
  <sheetProtection algorithmName="SHA-512" hashValue="fSuatKIQwoGkvJZJDTajMtNY5Yjv/xsld5uQmgwq+eeD8YvSNqXihB7pjsdrFm9Ok10K7DrWGHmn7AcBi63/tQ==" saltValue="qoEqKHibNA7CxwSOPG6khw==" spinCount="100000" sheet="1" formatCells="0" formatColumns="0" formatRows="0" insertHyperlinks="0" sort="0"/>
  <mergeCells count="5">
    <mergeCell ref="A16:L16"/>
    <mergeCell ref="A14:E14"/>
    <mergeCell ref="H14:J14"/>
    <mergeCell ref="A3:L3"/>
    <mergeCell ref="A2:L2"/>
  </mergeCells>
  <pageMargins left="0.7" right="0.7" top="0.75" bottom="0.75" header="0.3" footer="0.3"/>
  <pageSetup scale="4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9095-DBB3-4745-8BDA-907DA49A741F}">
  <dimension ref="A2:V16"/>
  <sheetViews>
    <sheetView tabSelected="1" view="pageBreakPreview" zoomScale="90" zoomScaleNormal="100" zoomScaleSheetLayoutView="90" workbookViewId="0">
      <selection activeCell="A3" sqref="A3:L3"/>
    </sheetView>
  </sheetViews>
  <sheetFormatPr defaultColWidth="10.85546875" defaultRowHeight="14.25"/>
  <cols>
    <col min="1" max="1" width="11" style="15" bestFit="1" customWidth="1"/>
    <col min="2" max="2" width="34.42578125" style="15" customWidth="1"/>
    <col min="3" max="3" width="14.85546875" style="15" customWidth="1"/>
    <col min="4" max="4" width="14.140625" style="15" customWidth="1"/>
    <col min="5" max="5" width="16.42578125" style="15" customWidth="1"/>
    <col min="6" max="6" width="14.5703125" style="15" customWidth="1"/>
    <col min="7" max="7" width="17.42578125" style="15" customWidth="1"/>
    <col min="8" max="8" width="16.42578125" style="15" customWidth="1"/>
    <col min="9" max="9" width="12" style="15" bestFit="1" customWidth="1"/>
    <col min="10" max="10" width="16.5703125" style="15" customWidth="1"/>
    <col min="11" max="11" width="15.85546875" style="15" customWidth="1"/>
    <col min="12" max="12" width="17.7109375" style="15" customWidth="1"/>
    <col min="13" max="13" width="14.140625" style="15" hidden="1" customWidth="1"/>
    <col min="14" max="14" width="12.5703125" style="15" hidden="1" customWidth="1"/>
    <col min="15" max="16" width="14.140625" style="15" hidden="1" customWidth="1"/>
    <col min="17" max="17" width="16.28515625" style="15" hidden="1" customWidth="1"/>
    <col min="18" max="18" width="13.42578125" style="15" hidden="1" customWidth="1"/>
    <col min="19" max="22" width="0" style="15" hidden="1" customWidth="1"/>
    <col min="23" max="16384" width="10.85546875" style="15"/>
  </cols>
  <sheetData>
    <row r="2" spans="1:22" ht="1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22" ht="207" customHeight="1" thickBot="1">
      <c r="A3" s="51" t="s">
        <v>26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2">
        <v>0.95</v>
      </c>
      <c r="N3" s="52"/>
      <c r="O3" s="52"/>
      <c r="P3" s="52"/>
      <c r="Q3" s="52"/>
    </row>
    <row r="4" spans="1:22" ht="90">
      <c r="A4" s="16" t="s">
        <v>2</v>
      </c>
      <c r="B4" s="31" t="s">
        <v>3</v>
      </c>
      <c r="C4" s="34" t="s">
        <v>4</v>
      </c>
      <c r="D4" s="1" t="s">
        <v>5</v>
      </c>
      <c r="E4" s="1" t="s">
        <v>6</v>
      </c>
      <c r="F4" s="1" t="s">
        <v>7</v>
      </c>
      <c r="G4" s="2" t="s">
        <v>8</v>
      </c>
      <c r="H4" s="16" t="s">
        <v>9</v>
      </c>
      <c r="I4" s="17" t="s">
        <v>10</v>
      </c>
      <c r="J4" s="17" t="s">
        <v>11</v>
      </c>
      <c r="K4" s="17" t="s">
        <v>12</v>
      </c>
      <c r="L4" s="18" t="s">
        <v>13</v>
      </c>
      <c r="M4" s="25" t="s">
        <v>9</v>
      </c>
      <c r="N4" s="26" t="s">
        <v>10</v>
      </c>
      <c r="O4" s="26" t="s">
        <v>11</v>
      </c>
      <c r="P4" s="26" t="s">
        <v>12</v>
      </c>
      <c r="Q4" s="27" t="s">
        <v>13</v>
      </c>
      <c r="R4" s="25" t="s">
        <v>9</v>
      </c>
      <c r="S4" s="26" t="s">
        <v>10</v>
      </c>
      <c r="T4" s="26" t="s">
        <v>11</v>
      </c>
      <c r="U4" s="26" t="s">
        <v>12</v>
      </c>
      <c r="V4" s="27" t="s">
        <v>13</v>
      </c>
    </row>
    <row r="5" spans="1:22" ht="57">
      <c r="A5" s="21">
        <v>1</v>
      </c>
      <c r="B5" s="32" t="s">
        <v>14</v>
      </c>
      <c r="C5" s="35">
        <v>2620345</v>
      </c>
      <c r="D5" s="3">
        <f>+ROUND(C5*19%,0)</f>
        <v>497866</v>
      </c>
      <c r="E5" s="3">
        <f>+C5+D5</f>
        <v>3118211</v>
      </c>
      <c r="F5" s="3">
        <f>+E5*A5</f>
        <v>3118211</v>
      </c>
      <c r="G5" s="4">
        <f>+F5*24</f>
        <v>74837064</v>
      </c>
      <c r="H5" s="5">
        <v>2758258.4033613447</v>
      </c>
      <c r="I5" s="6">
        <v>524069.09663865552</v>
      </c>
      <c r="J5" s="6">
        <v>3282327.5</v>
      </c>
      <c r="K5" s="6">
        <v>3282327.5</v>
      </c>
      <c r="L5" s="28">
        <v>78775860</v>
      </c>
      <c r="M5" s="30">
        <f>+ROUND(H5*$M$3,0)</f>
        <v>2620345</v>
      </c>
      <c r="N5" s="30">
        <f>+ROUND(M5*19%,0)</f>
        <v>497866</v>
      </c>
      <c r="O5" s="30">
        <f>+M5+N5</f>
        <v>3118211</v>
      </c>
      <c r="P5" s="30">
        <f>+O5*A5</f>
        <v>3118211</v>
      </c>
      <c r="Q5" s="30">
        <f>+P5*24</f>
        <v>74837064</v>
      </c>
      <c r="R5" s="41">
        <f>+C5/H5</f>
        <v>0.94999982481943068</v>
      </c>
      <c r="S5" s="41">
        <f t="shared" ref="S5:V5" si="0">+D5/I5</f>
        <v>0.95000068348482969</v>
      </c>
      <c r="T5" s="41">
        <f t="shared" si="0"/>
        <v>0.94999996191726754</v>
      </c>
      <c r="U5" s="41">
        <f t="shared" si="0"/>
        <v>0.94999996191726754</v>
      </c>
      <c r="V5" s="41">
        <f t="shared" si="0"/>
        <v>0.94999996191726754</v>
      </c>
    </row>
    <row r="6" spans="1:22" ht="57">
      <c r="A6" s="21">
        <v>1</v>
      </c>
      <c r="B6" s="32" t="s">
        <v>15</v>
      </c>
      <c r="C6" s="35">
        <v>2343785</v>
      </c>
      <c r="D6" s="3">
        <f t="shared" ref="D6:D13" si="1">+ROUND(C6*19%,0)</f>
        <v>445319</v>
      </c>
      <c r="E6" s="3">
        <f t="shared" ref="E6:E13" si="2">+C6+D6</f>
        <v>2789104</v>
      </c>
      <c r="F6" s="3">
        <f t="shared" ref="F6:F13" si="3">+E6*A6</f>
        <v>2789104</v>
      </c>
      <c r="G6" s="4">
        <f t="shared" ref="G6:G13" si="4">+F6*24</f>
        <v>66938496</v>
      </c>
      <c r="H6" s="5">
        <v>2467142.0868347338</v>
      </c>
      <c r="I6" s="6">
        <v>468756.99649859942</v>
      </c>
      <c r="J6" s="6">
        <v>2935899.083333333</v>
      </c>
      <c r="K6" s="6">
        <v>2935899.083333333</v>
      </c>
      <c r="L6" s="28">
        <v>70461578</v>
      </c>
      <c r="M6" s="30">
        <f t="shared" ref="M6:M13" si="5">+ROUND(H6*$M$3,0)</f>
        <v>2343785</v>
      </c>
      <c r="N6" s="30">
        <f t="shared" ref="N6:N13" si="6">+ROUND(M6*19%,0)</f>
        <v>445319</v>
      </c>
      <c r="O6" s="30">
        <f t="shared" ref="O6:O13" si="7">+M6+N6</f>
        <v>2789104</v>
      </c>
      <c r="P6" s="30">
        <f t="shared" ref="P6:P13" si="8">+O6*A6</f>
        <v>2789104</v>
      </c>
      <c r="Q6" s="30">
        <f t="shared" ref="Q6:Q13" si="9">+P6*24</f>
        <v>66938496</v>
      </c>
      <c r="R6" s="41">
        <f t="shared" ref="R6:R13" si="10">+C6/H6</f>
        <v>0.95000000709606591</v>
      </c>
      <c r="S6" s="41">
        <f t="shared" ref="S6:S13" si="11">+D6/I6</f>
        <v>0.94999968710084215</v>
      </c>
      <c r="T6" s="41">
        <f t="shared" ref="T6:T13" si="12">+E6/J6</f>
        <v>0.94999995600439158</v>
      </c>
      <c r="U6" s="41">
        <f t="shared" ref="U6:U13" si="13">+F6/K6</f>
        <v>0.94999995600439158</v>
      </c>
      <c r="V6" s="41">
        <f t="shared" ref="V6:V13" si="14">+G6/L6</f>
        <v>0.94999995600439147</v>
      </c>
    </row>
    <row r="7" spans="1:22" ht="28.5">
      <c r="A7" s="21">
        <v>1</v>
      </c>
      <c r="B7" s="32" t="s">
        <v>16</v>
      </c>
      <c r="C7" s="35">
        <v>1283132</v>
      </c>
      <c r="D7" s="3">
        <f t="shared" si="1"/>
        <v>243795</v>
      </c>
      <c r="E7" s="3">
        <f t="shared" si="2"/>
        <v>1526927</v>
      </c>
      <c r="F7" s="3">
        <f t="shared" si="3"/>
        <v>1526927</v>
      </c>
      <c r="G7" s="4">
        <f t="shared" si="4"/>
        <v>36646248</v>
      </c>
      <c r="H7" s="5">
        <v>1350665.1610644257</v>
      </c>
      <c r="I7" s="6">
        <v>256626.38060224088</v>
      </c>
      <c r="J7" s="6">
        <v>1607291.5416666665</v>
      </c>
      <c r="K7" s="6">
        <v>1607291.5416666665</v>
      </c>
      <c r="L7" s="28">
        <v>38574997</v>
      </c>
      <c r="M7" s="30">
        <f t="shared" si="5"/>
        <v>1283132</v>
      </c>
      <c r="N7" s="30">
        <f t="shared" si="6"/>
        <v>243795</v>
      </c>
      <c r="O7" s="30">
        <f t="shared" si="7"/>
        <v>1526927</v>
      </c>
      <c r="P7" s="30">
        <f t="shared" si="8"/>
        <v>1526927</v>
      </c>
      <c r="Q7" s="30">
        <f t="shared" si="9"/>
        <v>36646248</v>
      </c>
      <c r="R7" s="41">
        <f t="shared" si="10"/>
        <v>0.95000007180817159</v>
      </c>
      <c r="S7" s="41">
        <f t="shared" si="11"/>
        <v>0.94999976007093001</v>
      </c>
      <c r="T7" s="41">
        <f t="shared" si="12"/>
        <v>0.95000002203499856</v>
      </c>
      <c r="U7" s="41">
        <f t="shared" si="13"/>
        <v>0.95000002203499856</v>
      </c>
      <c r="V7" s="41">
        <f t="shared" si="14"/>
        <v>0.95000002203499845</v>
      </c>
    </row>
    <row r="8" spans="1:22" ht="28.5">
      <c r="A8" s="21">
        <v>2</v>
      </c>
      <c r="B8" s="32" t="s">
        <v>17</v>
      </c>
      <c r="C8" s="35">
        <v>116895</v>
      </c>
      <c r="D8" s="3">
        <f t="shared" si="1"/>
        <v>22210</v>
      </c>
      <c r="E8" s="3">
        <f t="shared" si="2"/>
        <v>139105</v>
      </c>
      <c r="F8" s="3">
        <f t="shared" si="3"/>
        <v>278210</v>
      </c>
      <c r="G8" s="4">
        <f t="shared" si="4"/>
        <v>6677040</v>
      </c>
      <c r="H8" s="5">
        <v>123046.8662464986</v>
      </c>
      <c r="I8" s="6">
        <v>23378.904586834735</v>
      </c>
      <c r="J8" s="6">
        <v>146425.77083333334</v>
      </c>
      <c r="K8" s="6">
        <v>292851.54166666669</v>
      </c>
      <c r="L8" s="28">
        <v>7028437</v>
      </c>
      <c r="M8" s="30">
        <f t="shared" si="5"/>
        <v>116895</v>
      </c>
      <c r="N8" s="30">
        <f t="shared" si="6"/>
        <v>22210</v>
      </c>
      <c r="O8" s="30">
        <f t="shared" si="7"/>
        <v>139105</v>
      </c>
      <c r="P8" s="30">
        <f t="shared" si="8"/>
        <v>278210</v>
      </c>
      <c r="Q8" s="30">
        <f t="shared" si="9"/>
        <v>6677040</v>
      </c>
      <c r="R8" s="41">
        <f t="shared" si="10"/>
        <v>0.950003877106674</v>
      </c>
      <c r="S8" s="41">
        <f t="shared" si="11"/>
        <v>0.95000173842648838</v>
      </c>
      <c r="T8" s="41">
        <f t="shared" si="12"/>
        <v>0.95000353563672824</v>
      </c>
      <c r="U8" s="41">
        <f t="shared" si="13"/>
        <v>0.95000353563672824</v>
      </c>
      <c r="V8" s="41">
        <f t="shared" si="14"/>
        <v>0.95000353563672835</v>
      </c>
    </row>
    <row r="9" spans="1:22" ht="28.5">
      <c r="A9" s="21">
        <v>7</v>
      </c>
      <c r="B9" s="32" t="s">
        <v>18</v>
      </c>
      <c r="C9" s="35">
        <v>112091</v>
      </c>
      <c r="D9" s="3">
        <f t="shared" si="1"/>
        <v>21297</v>
      </c>
      <c r="E9" s="3">
        <f t="shared" si="2"/>
        <v>133388</v>
      </c>
      <c r="F9" s="3">
        <f t="shared" si="3"/>
        <v>933716</v>
      </c>
      <c r="G9" s="4">
        <f t="shared" si="4"/>
        <v>22409184</v>
      </c>
      <c r="H9" s="5">
        <v>117990.00100040017</v>
      </c>
      <c r="I9" s="6">
        <v>22418.100190076031</v>
      </c>
      <c r="J9" s="6">
        <v>140408.10119047621</v>
      </c>
      <c r="K9" s="6">
        <v>982856.70833333349</v>
      </c>
      <c r="L9" s="28">
        <v>23588561</v>
      </c>
      <c r="M9" s="30">
        <f t="shared" si="5"/>
        <v>112091</v>
      </c>
      <c r="N9" s="30">
        <f t="shared" si="6"/>
        <v>21297</v>
      </c>
      <c r="O9" s="30">
        <f t="shared" si="7"/>
        <v>133388</v>
      </c>
      <c r="P9" s="30">
        <f t="shared" si="8"/>
        <v>933716</v>
      </c>
      <c r="Q9" s="30">
        <f t="shared" si="9"/>
        <v>22409184</v>
      </c>
      <c r="R9" s="41">
        <f t="shared" si="10"/>
        <v>0.95000422959247066</v>
      </c>
      <c r="S9" s="41">
        <f t="shared" si="11"/>
        <v>0.9499912936167394</v>
      </c>
      <c r="T9" s="41">
        <f t="shared" si="12"/>
        <v>0.95000216418458072</v>
      </c>
      <c r="U9" s="41">
        <f t="shared" si="13"/>
        <v>0.95000216418458072</v>
      </c>
      <c r="V9" s="41">
        <f t="shared" si="14"/>
        <v>0.95000216418458083</v>
      </c>
    </row>
    <row r="10" spans="1:22" ht="28.5">
      <c r="A10" s="21">
        <v>2</v>
      </c>
      <c r="B10" s="32" t="s">
        <v>19</v>
      </c>
      <c r="C10" s="35">
        <v>1753843</v>
      </c>
      <c r="D10" s="3">
        <f t="shared" si="1"/>
        <v>333230</v>
      </c>
      <c r="E10" s="3">
        <f t="shared" si="2"/>
        <v>2087073</v>
      </c>
      <c r="F10" s="3">
        <f t="shared" si="3"/>
        <v>4174146</v>
      </c>
      <c r="G10" s="4">
        <f t="shared" si="4"/>
        <v>100179504</v>
      </c>
      <c r="H10" s="5">
        <v>1846150.5777310925</v>
      </c>
      <c r="I10" s="6">
        <v>350768.6097689076</v>
      </c>
      <c r="J10" s="6">
        <v>2196919.1875</v>
      </c>
      <c r="K10" s="6">
        <v>4393838.375</v>
      </c>
      <c r="L10" s="28">
        <v>105452121</v>
      </c>
      <c r="M10" s="30">
        <f t="shared" si="5"/>
        <v>1753843</v>
      </c>
      <c r="N10" s="30">
        <f t="shared" si="6"/>
        <v>333230</v>
      </c>
      <c r="O10" s="30">
        <f t="shared" si="7"/>
        <v>2087073</v>
      </c>
      <c r="P10" s="30">
        <f t="shared" si="8"/>
        <v>4174146</v>
      </c>
      <c r="Q10" s="30">
        <f t="shared" si="9"/>
        <v>100179504</v>
      </c>
      <c r="R10" s="41">
        <f t="shared" si="10"/>
        <v>0.94999997354249521</v>
      </c>
      <c r="S10" s="41">
        <f t="shared" si="11"/>
        <v>0.94999948889251429</v>
      </c>
      <c r="T10" s="41">
        <f t="shared" si="12"/>
        <v>0.94999989616140579</v>
      </c>
      <c r="U10" s="41">
        <f t="shared" si="13"/>
        <v>0.94999989616140579</v>
      </c>
      <c r="V10" s="41">
        <f t="shared" si="14"/>
        <v>0.94999989616140579</v>
      </c>
    </row>
    <row r="11" spans="1:22">
      <c r="A11" s="21">
        <v>2</v>
      </c>
      <c r="B11" s="32" t="s">
        <v>20</v>
      </c>
      <c r="C11" s="35">
        <v>304770</v>
      </c>
      <c r="D11" s="3">
        <f t="shared" si="1"/>
        <v>57906</v>
      </c>
      <c r="E11" s="3">
        <f t="shared" si="2"/>
        <v>362676</v>
      </c>
      <c r="F11" s="3">
        <f t="shared" si="3"/>
        <v>725352</v>
      </c>
      <c r="G11" s="4">
        <f t="shared" si="4"/>
        <v>17408448</v>
      </c>
      <c r="H11" s="5">
        <v>320810.15406162466</v>
      </c>
      <c r="I11" s="6">
        <v>60953.929271708686</v>
      </c>
      <c r="J11" s="6">
        <v>381764.08333333337</v>
      </c>
      <c r="K11" s="6">
        <v>763528.16666666674</v>
      </c>
      <c r="L11" s="28">
        <v>18324676</v>
      </c>
      <c r="M11" s="30">
        <f t="shared" si="5"/>
        <v>304770</v>
      </c>
      <c r="N11" s="30">
        <f t="shared" si="6"/>
        <v>57906</v>
      </c>
      <c r="O11" s="30">
        <f t="shared" si="7"/>
        <v>362676</v>
      </c>
      <c r="P11" s="30">
        <f t="shared" si="8"/>
        <v>725352</v>
      </c>
      <c r="Q11" s="30">
        <f t="shared" si="9"/>
        <v>17408448</v>
      </c>
      <c r="R11" s="41">
        <f t="shared" si="10"/>
        <v>0.95000110233872614</v>
      </c>
      <c r="S11" s="41">
        <f t="shared" si="11"/>
        <v>0.94999618058874902</v>
      </c>
      <c r="T11" s="41">
        <f t="shared" si="12"/>
        <v>0.95000031651309946</v>
      </c>
      <c r="U11" s="41">
        <f t="shared" si="13"/>
        <v>0.95000031651309946</v>
      </c>
      <c r="V11" s="41">
        <f t="shared" si="14"/>
        <v>0.95000031651309957</v>
      </c>
    </row>
    <row r="12" spans="1:22">
      <c r="A12" s="21">
        <v>120</v>
      </c>
      <c r="B12" s="32" t="s">
        <v>21</v>
      </c>
      <c r="C12" s="35">
        <v>10735</v>
      </c>
      <c r="D12" s="3">
        <f t="shared" si="1"/>
        <v>2040</v>
      </c>
      <c r="E12" s="3">
        <f t="shared" si="2"/>
        <v>12775</v>
      </c>
      <c r="F12" s="3">
        <f t="shared" si="3"/>
        <v>1533000</v>
      </c>
      <c r="G12" s="4">
        <f t="shared" si="4"/>
        <v>36792000</v>
      </c>
      <c r="H12" s="5">
        <v>11300.426003734827</v>
      </c>
      <c r="I12" s="6">
        <v>2147.0809407096172</v>
      </c>
      <c r="J12" s="6">
        <v>13447.506944444443</v>
      </c>
      <c r="K12" s="6">
        <v>1613700.8333333333</v>
      </c>
      <c r="L12" s="28">
        <v>38728820</v>
      </c>
      <c r="M12" s="30">
        <f t="shared" si="5"/>
        <v>10735</v>
      </c>
      <c r="N12" s="30">
        <f t="shared" si="6"/>
        <v>2040</v>
      </c>
      <c r="O12" s="30">
        <f t="shared" si="7"/>
        <v>12775</v>
      </c>
      <c r="P12" s="30">
        <f t="shared" si="8"/>
        <v>1533000</v>
      </c>
      <c r="Q12" s="30">
        <f t="shared" si="9"/>
        <v>36792000</v>
      </c>
      <c r="R12" s="41">
        <f t="shared" si="10"/>
        <v>0.94996418687685302</v>
      </c>
      <c r="S12" s="41">
        <f t="shared" si="11"/>
        <v>0.9501271988962714</v>
      </c>
      <c r="T12" s="41">
        <f t="shared" si="12"/>
        <v>0.94999021400600392</v>
      </c>
      <c r="U12" s="41">
        <f t="shared" si="13"/>
        <v>0.94999021400600381</v>
      </c>
      <c r="V12" s="41">
        <f t="shared" si="14"/>
        <v>0.94999021400600381</v>
      </c>
    </row>
    <row r="13" spans="1:22" ht="29.25" thickBot="1">
      <c r="A13" s="23">
        <v>5</v>
      </c>
      <c r="B13" s="33" t="s">
        <v>22</v>
      </c>
      <c r="C13" s="36">
        <v>44065</v>
      </c>
      <c r="D13" s="37">
        <f t="shared" si="1"/>
        <v>8372</v>
      </c>
      <c r="E13" s="37">
        <f t="shared" si="2"/>
        <v>52437</v>
      </c>
      <c r="F13" s="37">
        <f t="shared" si="3"/>
        <v>262185</v>
      </c>
      <c r="G13" s="38">
        <f t="shared" si="4"/>
        <v>6292440</v>
      </c>
      <c r="H13" s="10">
        <v>46383.872549019608</v>
      </c>
      <c r="I13" s="11">
        <v>8812.9357843137259</v>
      </c>
      <c r="J13" s="11">
        <v>55196.808333333334</v>
      </c>
      <c r="K13" s="11">
        <v>275984.04166666669</v>
      </c>
      <c r="L13" s="29">
        <v>6623617</v>
      </c>
      <c r="M13" s="30">
        <f t="shared" si="5"/>
        <v>44065</v>
      </c>
      <c r="N13" s="30">
        <f t="shared" si="6"/>
        <v>8372</v>
      </c>
      <c r="O13" s="30">
        <f t="shared" si="7"/>
        <v>52437</v>
      </c>
      <c r="P13" s="30">
        <f t="shared" si="8"/>
        <v>262185</v>
      </c>
      <c r="Q13" s="30">
        <f t="shared" si="9"/>
        <v>6292440</v>
      </c>
      <c r="R13" s="41">
        <f t="shared" si="10"/>
        <v>0.9500069221997588</v>
      </c>
      <c r="S13" s="41">
        <f t="shared" si="11"/>
        <v>0.94996720785160449</v>
      </c>
      <c r="T13" s="41">
        <f t="shared" si="12"/>
        <v>0.9500005812534148</v>
      </c>
      <c r="U13" s="41">
        <f t="shared" si="13"/>
        <v>0.9500005812534148</v>
      </c>
      <c r="V13" s="41">
        <f t="shared" si="14"/>
        <v>0.95000058125341491</v>
      </c>
    </row>
    <row r="14" spans="1:22" ht="16.5" thickBot="1">
      <c r="A14" s="44" t="s">
        <v>23</v>
      </c>
      <c r="B14" s="45"/>
      <c r="C14" s="45"/>
      <c r="D14" s="45"/>
      <c r="E14" s="45"/>
      <c r="F14" s="39">
        <f>SUM(F5:F13)</f>
        <v>15340851</v>
      </c>
      <c r="G14" s="40">
        <f>SUM(G5:G13)</f>
        <v>368180424</v>
      </c>
      <c r="H14" s="46" t="s">
        <v>24</v>
      </c>
      <c r="I14" s="47"/>
      <c r="J14" s="48"/>
      <c r="K14" s="19">
        <f t="shared" ref="K14:L14" si="15">SUM(K5:K13)</f>
        <v>16148277.791666666</v>
      </c>
      <c r="L14" s="20">
        <f t="shared" si="15"/>
        <v>387558667</v>
      </c>
      <c r="R14" s="41">
        <f>+F14/K14</f>
        <v>0.94999920102418978</v>
      </c>
      <c r="S14" s="41">
        <f>+G14/L14</f>
        <v>0.94999920102418967</v>
      </c>
    </row>
    <row r="16" spans="1:22" ht="207" customHeight="1">
      <c r="A16" s="42" t="s">
        <v>25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</row>
  </sheetData>
  <mergeCells count="6">
    <mergeCell ref="M3:Q3"/>
    <mergeCell ref="A2:L2"/>
    <mergeCell ref="A3:L3"/>
    <mergeCell ref="A14:E14"/>
    <mergeCell ref="H14:J14"/>
    <mergeCell ref="A16:L16"/>
  </mergeCells>
  <pageMargins left="0.7" right="0.7" top="0.75" bottom="0.75" header="0.3" footer="0.3"/>
  <pageSetup scale="40" orientation="portrait" horizontalDpi="360" verticalDpi="360" r:id="rId1"/>
  <ignoredErrors>
    <ignoredError sqref="M5:N13 O5 O6:O13 P5:P13 Q5:Q13 D5:G13 F14:G1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  Bedoya Osorno</dc:creator>
  <cp:keywords/>
  <dc:description/>
  <cp:lastModifiedBy>Sebastian Marin</cp:lastModifiedBy>
  <cp:revision/>
  <dcterms:created xsi:type="dcterms:W3CDTF">2024-11-27T20:11:02Z</dcterms:created>
  <dcterms:modified xsi:type="dcterms:W3CDTF">2024-12-13T15:32:19Z</dcterms:modified>
  <cp:category/>
  <cp:contentStatus/>
</cp:coreProperties>
</file>